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y\Downloads\Hòa\Mẫu báo cáo tài chính\"/>
    </mc:Choice>
  </mc:AlternateContent>
  <bookViews>
    <workbookView xWindow="0" yWindow="0" windowWidth="20490" windowHeight="7650"/>
  </bookViews>
  <sheets>
    <sheet name="Biến số dự kiến" sheetId="4" r:id="rId1"/>
    <sheet name="DCF" sheetId="5" r:id="rId2"/>
  </sheets>
  <calcPr calcId="162913"/>
</workbook>
</file>

<file path=xl/calcChain.xml><?xml version="1.0" encoding="utf-8"?>
<calcChain xmlns="http://schemas.openxmlformats.org/spreadsheetml/2006/main">
  <c r="A8" i="5" l="1"/>
  <c r="C11" i="5"/>
  <c r="D11" i="5" s="1"/>
  <c r="E11" i="5" s="1"/>
  <c r="F11" i="5" s="1"/>
  <c r="G11" i="5" s="1"/>
  <c r="H11" i="5" s="1"/>
  <c r="I11" i="5" s="1"/>
  <c r="J11" i="5" s="1"/>
  <c r="K11" i="5" s="1"/>
  <c r="L11" i="5" s="1"/>
  <c r="C13" i="5"/>
  <c r="C31" i="5" s="1"/>
  <c r="B15" i="5"/>
  <c r="B19" i="5"/>
  <c r="B22" i="5" s="1"/>
  <c r="C23" i="5"/>
  <c r="B29" i="5"/>
  <c r="C30" i="5"/>
  <c r="D30" i="5"/>
  <c r="E30" i="5" s="1"/>
  <c r="F30" i="5" s="1"/>
  <c r="G30" i="5" s="1"/>
  <c r="H30" i="5" s="1"/>
  <c r="I30" i="5" s="1"/>
  <c r="J30" i="5" s="1"/>
  <c r="K30" i="5" s="1"/>
  <c r="L30" i="5" s="1"/>
  <c r="D13" i="4"/>
  <c r="E13" i="4"/>
  <c r="F13" i="4"/>
  <c r="C25" i="4"/>
  <c r="D25" i="4"/>
  <c r="E25" i="4"/>
  <c r="G13" i="4" l="1"/>
  <c r="F25" i="4"/>
  <c r="B24" i="5"/>
  <c r="B26" i="5" s="1"/>
  <c r="B27" i="5" s="1"/>
  <c r="B32" i="5" s="1"/>
  <c r="D13" i="5"/>
  <c r="C21" i="5"/>
  <c r="C29" i="5" s="1"/>
  <c r="C18" i="5"/>
  <c r="C15" i="5"/>
  <c r="C16" i="5" s="1"/>
  <c r="C19" i="5" l="1"/>
  <c r="C22" i="5" s="1"/>
  <c r="C27" i="4"/>
  <c r="E13" i="5"/>
  <c r="D15" i="5"/>
  <c r="D16" i="5" s="1"/>
  <c r="D31" i="5"/>
  <c r="D18" i="5"/>
  <c r="D21" i="5"/>
  <c r="D29" i="5" s="1"/>
  <c r="H13" i="4"/>
  <c r="G25" i="4"/>
  <c r="D19" i="5" l="1"/>
  <c r="D22" i="5" s="1"/>
  <c r="D27" i="4"/>
  <c r="C24" i="5"/>
  <c r="C26" i="5" s="1"/>
  <c r="C27" i="5" s="1"/>
  <c r="D23" i="5"/>
  <c r="E23" i="5" s="1"/>
  <c r="I13" i="4"/>
  <c r="H25" i="4"/>
  <c r="E21" i="5"/>
  <c r="E29" i="5" s="1"/>
  <c r="F13" i="5"/>
  <c r="E31" i="5"/>
  <c r="E15" i="5"/>
  <c r="E16" i="5" s="1"/>
  <c r="E18" i="5"/>
  <c r="C32" i="5" l="1"/>
  <c r="C28" i="4"/>
  <c r="E19" i="5"/>
  <c r="E22" i="5" s="1"/>
  <c r="E27" i="4"/>
  <c r="J13" i="4"/>
  <c r="I25" i="4"/>
  <c r="F15" i="5"/>
  <c r="F16" i="5" s="1"/>
  <c r="F18" i="5"/>
  <c r="F21" i="5"/>
  <c r="F29" i="5" s="1"/>
  <c r="G13" i="5"/>
  <c r="F31" i="5"/>
  <c r="F23" i="5"/>
  <c r="D24" i="5"/>
  <c r="D26" i="5" s="1"/>
  <c r="D27" i="5"/>
  <c r="F27" i="4" l="1"/>
  <c r="F19" i="5"/>
  <c r="F22" i="5" s="1"/>
  <c r="D28" i="4"/>
  <c r="D32" i="5"/>
  <c r="G23" i="5"/>
  <c r="J25" i="4"/>
  <c r="K13" i="4"/>
  <c r="C36" i="5"/>
  <c r="C29" i="4"/>
  <c r="E24" i="5"/>
  <c r="E26" i="5" s="1"/>
  <c r="E27" i="5"/>
  <c r="G31" i="5"/>
  <c r="G21" i="5"/>
  <c r="G29" i="5" s="1"/>
  <c r="G15" i="5"/>
  <c r="G18" i="5"/>
  <c r="G16" i="5"/>
  <c r="H13" i="5"/>
  <c r="D29" i="4" l="1"/>
  <c r="D36" i="5"/>
  <c r="I13" i="5"/>
  <c r="H16" i="5"/>
  <c r="H18" i="5"/>
  <c r="H31" i="5"/>
  <c r="H15" i="5"/>
  <c r="H21" i="5"/>
  <c r="H29" i="5" s="1"/>
  <c r="E32" i="5"/>
  <c r="E28" i="4"/>
  <c r="K25" i="4"/>
  <c r="L13" i="4"/>
  <c r="L25" i="4" s="1"/>
  <c r="G19" i="5"/>
  <c r="G22" i="5" s="1"/>
  <c r="G27" i="4"/>
  <c r="F24" i="5"/>
  <c r="F26" i="5" s="1"/>
  <c r="F27" i="5" s="1"/>
  <c r="H23" i="5"/>
  <c r="F32" i="5" l="1"/>
  <c r="F28" i="4"/>
  <c r="H19" i="5"/>
  <c r="H22" i="5" s="1"/>
  <c r="H27" i="4"/>
  <c r="I21" i="5"/>
  <c r="I29" i="5" s="1"/>
  <c r="J13" i="5"/>
  <c r="I31" i="5"/>
  <c r="I18" i="5"/>
  <c r="I15" i="5"/>
  <c r="I16" i="5" s="1"/>
  <c r="I23" i="5"/>
  <c r="G24" i="5"/>
  <c r="G26" i="5" s="1"/>
  <c r="G27" i="5" s="1"/>
  <c r="E29" i="4"/>
  <c r="E36" i="5"/>
  <c r="I19" i="5" l="1"/>
  <c r="I22" i="5" s="1"/>
  <c r="I27" i="4"/>
  <c r="G28" i="4"/>
  <c r="G32" i="5"/>
  <c r="J23" i="5"/>
  <c r="H24" i="5"/>
  <c r="H26" i="5" s="1"/>
  <c r="H27" i="5"/>
  <c r="J15" i="5"/>
  <c r="J18" i="5"/>
  <c r="K13" i="5"/>
  <c r="J16" i="5"/>
  <c r="J21" i="5"/>
  <c r="J29" i="5" s="1"/>
  <c r="J31" i="5"/>
  <c r="F36" i="5"/>
  <c r="F29" i="4"/>
  <c r="I24" i="5" l="1"/>
  <c r="I26" i="5" s="1"/>
  <c r="I27" i="5"/>
  <c r="G36" i="5"/>
  <c r="G29" i="4"/>
  <c r="H32" i="5"/>
  <c r="H28" i="4"/>
  <c r="J27" i="4"/>
  <c r="J19" i="5"/>
  <c r="J22" i="5" s="1"/>
  <c r="K31" i="5"/>
  <c r="K21" i="5"/>
  <c r="K29" i="5" s="1"/>
  <c r="K15" i="5"/>
  <c r="K16" i="5" s="1"/>
  <c r="K18" i="5"/>
  <c r="L13" i="5"/>
  <c r="K19" i="5" l="1"/>
  <c r="K22" i="5" s="1"/>
  <c r="K27" i="4"/>
  <c r="L16" i="5"/>
  <c r="L15" i="5"/>
  <c r="L18" i="5"/>
  <c r="L31" i="5"/>
  <c r="L21" i="5"/>
  <c r="L29" i="5" s="1"/>
  <c r="J24" i="5"/>
  <c r="J26" i="5" s="1"/>
  <c r="J27" i="5"/>
  <c r="K23" i="5"/>
  <c r="I28" i="4"/>
  <c r="I32" i="5"/>
  <c r="H36" i="5"/>
  <c r="H29" i="4"/>
  <c r="K24" i="5" l="1"/>
  <c r="K26" i="5" s="1"/>
  <c r="K27" i="5" s="1"/>
  <c r="I36" i="5"/>
  <c r="I29" i="4"/>
  <c r="J32" i="5"/>
  <c r="J28" i="4"/>
  <c r="L19" i="5"/>
  <c r="L22" i="5" s="1"/>
  <c r="L27" i="4"/>
  <c r="L23" i="5"/>
  <c r="K32" i="5" l="1"/>
  <c r="K28" i="4"/>
  <c r="J29" i="4"/>
  <c r="J36" i="5"/>
  <c r="L24" i="5"/>
  <c r="L26" i="5" s="1"/>
  <c r="L27" i="5" s="1"/>
  <c r="L32" i="5" l="1"/>
  <c r="L28" i="4"/>
  <c r="K29" i="4"/>
  <c r="K36" i="5"/>
  <c r="L29" i="4" l="1"/>
  <c r="L34" i="5"/>
  <c r="L30" i="4" s="1"/>
  <c r="L36" i="5" l="1"/>
  <c r="B38" i="5" s="1"/>
  <c r="C32" i="4" l="1"/>
  <c r="B41" i="5"/>
  <c r="C34" i="4" s="1"/>
</calcChain>
</file>

<file path=xl/sharedStrings.xml><?xml version="1.0" encoding="utf-8"?>
<sst xmlns="http://schemas.openxmlformats.org/spreadsheetml/2006/main" count="46" uniqueCount="46">
  <si>
    <t>Available tax-loss carryforwards</t>
  </si>
  <si>
    <t xml:space="preserve"> Mẫ̃u định giá dòng tiền doanh nghiệp tự do</t>
  </si>
  <si>
    <t>Công ty Pie in the sky</t>
  </si>
  <si>
    <t>Biến số dự đoán</t>
  </si>
  <si>
    <t>Yếu tố tăng trưởng doanh thu</t>
  </si>
  <si>
    <t xml:space="preserve"> Tỷ suất biên lợi nhuận gộp dự tính</t>
  </si>
  <si>
    <t>Chi phí quản trị và kinh doanh % doanh thu</t>
  </si>
  <si>
    <t>Khấu hao % doanh thu</t>
  </si>
  <si>
    <t>Yếu tố tăng trưởng chi phí đầu tư</t>
  </si>
  <si>
    <t>Chỉ số thuế thu nhập</t>
  </si>
  <si>
    <t xml:space="preserve"> Chỉ số tăng trưởng bền vững giả định</t>
  </si>
  <si>
    <t>Tỷ lệ chiết khấu</t>
  </si>
  <si>
    <t>Mỗi năm sau 2011</t>
  </si>
  <si>
    <t>Kết quả mẫu định giá:</t>
  </si>
  <si>
    <t>Biên lợi nhuận gộp</t>
  </si>
  <si>
    <t>Vốn lưu động ròng đối với tỷ lệ doanh thu</t>
  </si>
  <si>
    <t>Biên lợi nhuận ròng</t>
  </si>
  <si>
    <t>Giá trị cuối (Triệu $)</t>
  </si>
  <si>
    <t>Dòng tiền tự do (triệu $)</t>
  </si>
  <si>
    <t xml:space="preserve"> Giá trị hiện tại của hoạt động kinh doanh (Triệu $)</t>
  </si>
  <si>
    <t xml:space="preserve"> Giá trị thi trường của tài sản doanh nghiệp (Triệu $)</t>
  </si>
  <si>
    <t>Các năm kết thúc vào 31/12</t>
  </si>
  <si>
    <t>Thực tế</t>
  </si>
  <si>
    <t>|------------------------------------------------------------------------------------------ Dự kiến ----------------------------------------------------------------------------------------|</t>
  </si>
  <si>
    <t>Tổng doanh thu</t>
  </si>
  <si>
    <t>Chi phí bán hàng</t>
  </si>
  <si>
    <t>Lợi nhuận gộp</t>
  </si>
  <si>
    <t>Chi phí quản trị và kinh doanh</t>
  </si>
  <si>
    <t xml:space="preserve">Thu nhập trước lãi, thuế và khấu hao (EBITDA) </t>
  </si>
  <si>
    <t>Khấu hao</t>
  </si>
  <si>
    <t>Thu nhập trước lãi, thuế(EBIT)</t>
  </si>
  <si>
    <t>Thu nhập phải đóng thuế dòng</t>
  </si>
  <si>
    <t>Thuế thu nhập liên bang</t>
  </si>
  <si>
    <t xml:space="preserve">Lợi nhuận kinh doanh sau thuế ròng (NOPAT) </t>
  </si>
  <si>
    <t xml:space="preserve">Trừ đi Chi phí hoạt động </t>
  </si>
  <si>
    <t>Thêm lại khấu hao</t>
  </si>
  <si>
    <t>Trừ đi Chi phí hoạt động ròng mới</t>
  </si>
  <si>
    <t>Dòng tiền tự do</t>
  </si>
  <si>
    <t>Giá trị cuối, 2011</t>
  </si>
  <si>
    <t>Giá trị hiện trại của dòng tiền tự do ở mức 20%</t>
  </si>
  <si>
    <t>Tổng giá trị hiện tại của hoạt động kinh doanh</t>
  </si>
  <si>
    <t>Cộng thêm tài sản hiện tại</t>
  </si>
  <si>
    <t xml:space="preserve">Theo Bảng cân đối kế toán  31/12/2001 của Pie in the Skys' </t>
  </si>
  <si>
    <t>Tổng giá trị thị trường của Tài sản Dự kiến</t>
  </si>
  <si>
    <t>Mẫu dòng tiền tự do của một doanh nghiệp hoàn chỉnh</t>
  </si>
  <si>
    <t xml:space="preserve"> Mẫu dòng tiền tự do của một doanh nghiệp hoàn chỉnh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</si>
</sst>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_);\(&quot;$&quot;#,##0\)"/>
    <numFmt numFmtId="164" formatCode="&quot;$&quot;#,##0.0_);\(&quot;$&quot;#,##0.0\)"/>
  </numFmts>
  <fonts count="26">
    <font>
      <sz val="10"/>
      <name val="Arial"/>
    </font>
    <font>
      <sz val="10"/>
      <name val="Arial"/>
    </font>
    <font>
      <b/>
      <sz val="10"/>
      <name val="Arial"/>
      <family val="2"/>
    </font>
    <font>
      <b/>
      <sz val="12"/>
      <name val="Arial"/>
      <family val="2"/>
    </font>
    <font>
      <sz val="10"/>
      <name val="Arial"/>
      <family val="2"/>
    </font>
    <font>
      <b/>
      <sz val="9"/>
      <name val="Arial"/>
      <family val="2"/>
    </font>
    <font>
      <sz val="9"/>
      <name val="Arial"/>
      <family val="2"/>
    </font>
    <font>
      <b/>
      <sz val="9"/>
      <color indexed="10"/>
      <name val="Arial"/>
      <family val="2"/>
    </font>
    <font>
      <sz val="18"/>
      <color indexed="9"/>
      <name val="Arial"/>
    </font>
    <font>
      <b/>
      <sz val="10"/>
      <color indexed="9"/>
      <name val="Arial"/>
      <family val="2"/>
    </font>
    <font>
      <b/>
      <sz val="18"/>
      <color theme="3"/>
      <name val="Cambria"/>
      <family val="2"/>
      <charset val="178"/>
      <scheme val="major"/>
    </font>
    <font>
      <b/>
      <sz val="15"/>
      <color theme="3"/>
      <name val="Calibri"/>
      <family val="2"/>
      <charset val="178"/>
      <scheme val="minor"/>
    </font>
    <font>
      <b/>
      <sz val="13"/>
      <color theme="3"/>
      <name val="Calibri"/>
      <family val="2"/>
      <charset val="178"/>
      <scheme val="minor"/>
    </font>
    <font>
      <b/>
      <sz val="11"/>
      <color theme="3"/>
      <name val="Calibri"/>
      <family val="2"/>
      <charset val="178"/>
      <scheme val="minor"/>
    </font>
    <font>
      <sz val="11"/>
      <color rgb="FF006100"/>
      <name val="Calibri"/>
      <family val="2"/>
      <charset val="178"/>
      <scheme val="minor"/>
    </font>
    <font>
      <sz val="11"/>
      <color rgb="FF9C0006"/>
      <name val="Calibri"/>
      <family val="2"/>
      <charset val="178"/>
      <scheme val="minor"/>
    </font>
    <font>
      <sz val="11"/>
      <color rgb="FF9C6500"/>
      <name val="Calibri"/>
      <family val="2"/>
      <charset val="178"/>
      <scheme val="minor"/>
    </font>
    <font>
      <b/>
      <sz val="11"/>
      <color theme="1"/>
      <name val="Calibri"/>
      <family val="2"/>
      <charset val="178"/>
      <scheme val="minor"/>
    </font>
    <font>
      <sz val="11"/>
      <color rgb="FF3F3F76"/>
      <name val="Calibri"/>
      <family val="2"/>
      <charset val="178"/>
      <scheme val="minor"/>
    </font>
    <font>
      <b/>
      <sz val="11"/>
      <color rgb="FF3F3F3F"/>
      <name val="Calibri"/>
      <family val="2"/>
      <charset val="178"/>
      <scheme val="minor"/>
    </font>
    <font>
      <b/>
      <sz val="11"/>
      <color rgb="FFFA7D00"/>
      <name val="Calibri"/>
      <family val="2"/>
      <charset val="178"/>
      <scheme val="minor"/>
    </font>
    <font>
      <sz val="11"/>
      <color rgb="FFFA7D00"/>
      <name val="Calibri"/>
      <family val="2"/>
      <charset val="178"/>
      <scheme val="minor"/>
    </font>
    <font>
      <b/>
      <sz val="11"/>
      <color theme="0"/>
      <name val="Calibri"/>
      <family val="2"/>
      <charset val="178"/>
      <scheme val="minor"/>
    </font>
    <font>
      <sz val="11"/>
      <color rgb="FFFF0000"/>
      <name val="Calibri"/>
      <family val="2"/>
      <charset val="178"/>
      <scheme val="minor"/>
    </font>
    <font>
      <sz val="11"/>
      <color theme="0"/>
      <name val="Calibri"/>
      <family val="2"/>
      <charset val="178"/>
      <scheme val="minor"/>
    </font>
    <font>
      <sz val="11"/>
      <color theme="1"/>
      <name val="Calibri"/>
      <family val="2"/>
      <charset val="178"/>
      <scheme val="minor"/>
    </font>
  </fonts>
  <fills count="38">
    <fill>
      <patternFill patternType="none"/>
    </fill>
    <fill>
      <patternFill patternType="gray125"/>
    </fill>
    <fill>
      <patternFill patternType="solid">
        <fgColor indexed="42"/>
      </patternFill>
    </fill>
    <fill>
      <patternFill patternType="solid">
        <fgColor indexed="21"/>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lightUp">
        <fgColor theme="0"/>
        <bgColor theme="4" tint="0.19998779259620961"/>
      </patternFill>
    </fill>
    <fill>
      <patternFill patternType="lightUp">
        <fgColor theme="0"/>
        <bgColor theme="5" tint="0.19998779259620961"/>
      </patternFill>
    </fill>
    <fill>
      <patternFill patternType="lightUp">
        <fgColor theme="0"/>
        <bgColor theme="6" tint="0.19998779259620961"/>
      </patternFill>
    </fill>
    <fill>
      <patternFill patternType="solid">
        <fgColor rgb="FFFFCC99"/>
        <bgColor rgb="FFFFCC99"/>
      </patternFill>
    </fill>
    <fill>
      <patternFill patternType="solid">
        <fgColor rgb="FFF2F2F2"/>
        <bgColor rgb="FFF2F2F2"/>
      </patternFill>
    </fill>
    <fill>
      <patternFill patternType="solid">
        <fgColor rgb="FFA5A5A5"/>
        <bgColor rgb="FFA5A5A5"/>
      </patternFill>
    </fill>
    <fill>
      <patternFill patternType="solid">
        <fgColor rgb="FFFFFFCC"/>
        <bgColor rgb="FFFFFFCC"/>
      </patternFill>
    </fill>
    <fill>
      <patternFill patternType="solid">
        <fgColor theme="4"/>
        <bgColor theme="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4" tint="0.39997558519241921"/>
        <bgColor theme="4" tint="0.39997558519241921"/>
      </patternFill>
    </fill>
    <fill>
      <patternFill patternType="solid">
        <fgColor theme="5"/>
        <bgColor theme="5"/>
      </patternFill>
    </fill>
    <fill>
      <patternFill patternType="solid">
        <fgColor theme="5" tint="0.79998168889431442"/>
        <bgColor theme="5" tint="0.79998168889431442"/>
      </patternFill>
    </fill>
    <fill>
      <patternFill patternType="solid">
        <fgColor theme="5" tint="0.59999389629810485"/>
        <bgColor theme="5" tint="0.59999389629810485"/>
      </patternFill>
    </fill>
    <fill>
      <patternFill patternType="solid">
        <fgColor theme="5" tint="0.39997558519241921"/>
        <bgColor theme="5" tint="0.39997558519241921"/>
      </patternFill>
    </fill>
    <fill>
      <patternFill patternType="solid">
        <fgColor theme="6"/>
        <bgColor theme="6"/>
      </patternFill>
    </fill>
    <fill>
      <patternFill patternType="solid">
        <fgColor theme="6" tint="0.79998168889431442"/>
        <bgColor theme="6" tint="0.79998168889431442"/>
      </patternFill>
    </fill>
    <fill>
      <patternFill patternType="solid">
        <fgColor theme="6" tint="0.59999389629810485"/>
        <bgColor theme="6" tint="0.59999389629810485"/>
      </patternFill>
    </fill>
    <fill>
      <patternFill patternType="solid">
        <fgColor theme="6" tint="0.39997558519241921"/>
        <bgColor theme="6" tint="0.39997558519241921"/>
      </patternFill>
    </fill>
    <fill>
      <patternFill patternType="solid">
        <fgColor theme="7"/>
        <bgColor theme="7"/>
      </patternFill>
    </fill>
    <fill>
      <patternFill patternType="solid">
        <fgColor theme="7" tint="0.79998168889431442"/>
        <bgColor theme="7" tint="0.79998168889431442"/>
      </patternFill>
    </fill>
    <fill>
      <patternFill patternType="solid">
        <fgColor theme="7" tint="0.59999389629810485"/>
        <bgColor theme="7" tint="0.59999389629810485"/>
      </patternFill>
    </fill>
    <fill>
      <patternFill patternType="solid">
        <fgColor theme="7" tint="0.39997558519241921"/>
        <bgColor theme="7" tint="0.39997558519241921"/>
      </patternFill>
    </fill>
    <fill>
      <patternFill patternType="solid">
        <fgColor theme="8"/>
        <bgColor theme="8"/>
      </patternFill>
    </fill>
    <fill>
      <patternFill patternType="solid">
        <fgColor theme="8" tint="0.79998168889431442"/>
        <bgColor theme="8" tint="0.79998168889431442"/>
      </patternFill>
    </fill>
    <fill>
      <patternFill patternType="solid">
        <fgColor theme="8" tint="0.59999389629810485"/>
        <bgColor theme="8" tint="0.59999389629810485"/>
      </patternFill>
    </fill>
    <fill>
      <patternFill patternType="solid">
        <fgColor theme="8" tint="0.39997558519241921"/>
        <bgColor theme="8" tint="0.39997558519241921"/>
      </patternFill>
    </fill>
    <fill>
      <patternFill patternType="solid">
        <fgColor theme="9"/>
        <bgColor theme="9"/>
      </patternFill>
    </fill>
    <fill>
      <patternFill patternType="solid">
        <fgColor theme="9" tint="0.79998168889431442"/>
        <bgColor theme="9" tint="0.79998168889431442"/>
      </patternFill>
    </fill>
    <fill>
      <patternFill patternType="solid">
        <fgColor theme="9" tint="0.59999389629810485"/>
        <bgColor theme="9" tint="0.59999389629810485"/>
      </patternFill>
    </fill>
    <fill>
      <patternFill patternType="solid">
        <fgColor theme="9" tint="0.39997558519241921"/>
        <bgColor theme="9" tint="0.39997558519241921"/>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24"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25" fillId="31" borderId="0" applyNumberFormat="0" applyBorder="0" applyAlignment="0" applyProtection="0"/>
    <xf numFmtId="0" fontId="25" fillId="32"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5" fillId="35" borderId="0" applyNumberFormat="0" applyBorder="0" applyAlignment="0" applyProtection="0"/>
    <xf numFmtId="0" fontId="25" fillId="36" borderId="0" applyNumberFormat="0" applyBorder="0" applyAlignment="0" applyProtection="0"/>
    <xf numFmtId="0" fontId="24" fillId="37" borderId="0" applyNumberFormat="0" applyBorder="0" applyAlignment="0" applyProtection="0"/>
    <xf numFmtId="0" fontId="15" fillId="5" borderId="0" applyNumberFormat="0" applyBorder="0" applyAlignment="0" applyProtection="0"/>
    <xf numFmtId="0" fontId="20" fillId="11" borderId="6" applyNumberFormat="0" applyAlignment="0" applyProtection="0"/>
    <xf numFmtId="0" fontId="22" fillId="12" borderId="9" applyNumberFormat="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4"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8" fillId="10" borderId="6" applyNumberFormat="0" applyAlignment="0" applyProtection="0"/>
    <xf numFmtId="0" fontId="21" fillId="0" borderId="8" applyNumberFormat="0" applyFill="0" applyAlignment="0" applyProtection="0"/>
    <xf numFmtId="0" fontId="16" fillId="6" borderId="0" applyNumberFormat="0" applyBorder="0" applyAlignment="0" applyProtection="0"/>
    <xf numFmtId="0" fontId="1" fillId="13" borderId="10" applyNumberFormat="0" applyFont="0" applyAlignment="0" applyProtection="0"/>
    <xf numFmtId="0" fontId="19" fillId="11" borderId="7" applyNumberFormat="0" applyAlignment="0" applyProtection="0"/>
    <xf numFmtId="9" fontId="1" fillId="0" borderId="0" applyFont="0" applyFill="0" applyBorder="0" applyAlignment="0" applyProtection="0"/>
    <xf numFmtId="0" fontId="10" fillId="0" borderId="0" applyNumberFormat="0" applyFill="0" applyBorder="0" applyAlignment="0" applyProtection="0"/>
    <xf numFmtId="0" fontId="17" fillId="0" borderId="11" applyNumberFormat="0" applyFill="0" applyAlignment="0" applyProtection="0"/>
    <xf numFmtId="0" fontId="23" fillId="0" borderId="0" applyNumberFormat="0" applyFill="0" applyBorder="0" applyAlignment="0" applyProtection="0"/>
  </cellStyleXfs>
  <cellXfs count="53">
    <xf numFmtId="0" fontId="0" fillId="0" borderId="0" xfId="0"/>
    <xf numFmtId="0" fontId="0" fillId="0" borderId="0" xfId="0" quotePrefix="1" applyAlignment="1">
      <alignment horizontal="left"/>
    </xf>
    <xf numFmtId="0" fontId="2" fillId="0" borderId="0" xfId="0" applyFont="1"/>
    <xf numFmtId="37" fontId="0" fillId="0" borderId="1" xfId="0" applyNumberFormat="1" applyBorder="1"/>
    <xf numFmtId="37" fontId="2" fillId="0" borderId="0" xfId="0" applyNumberFormat="1" applyFont="1"/>
    <xf numFmtId="37" fontId="0" fillId="0" borderId="0" xfId="0" applyNumberFormat="1"/>
    <xf numFmtId="5" fontId="0" fillId="0" borderId="0" xfId="0" applyNumberFormat="1"/>
    <xf numFmtId="5" fontId="2" fillId="0" borderId="0" xfId="0" applyNumberFormat="1" applyFont="1"/>
    <xf numFmtId="37" fontId="2" fillId="0" borderId="0" xfId="0" applyNumberFormat="1" applyFont="1" applyBorder="1"/>
    <xf numFmtId="0" fontId="2" fillId="0" borderId="0" xfId="0" quotePrefix="1" applyFont="1" applyAlignment="1">
      <alignment horizontal="left"/>
    </xf>
    <xf numFmtId="9" fontId="0" fillId="0" borderId="0" xfId="41" applyFont="1"/>
    <xf numFmtId="0" fontId="0" fillId="0" borderId="0" xfId="0" quotePrefix="1" applyAlignment="1">
      <alignment horizontal="right"/>
    </xf>
    <xf numFmtId="0" fontId="2" fillId="0" borderId="0" xfId="0" quotePrefix="1" applyFont="1" applyAlignment="1">
      <alignment horizontal="right"/>
    </xf>
    <xf numFmtId="0" fontId="2" fillId="0" borderId="0" xfId="0" applyFont="1" applyAlignment="1">
      <alignment horizontal="center"/>
    </xf>
    <xf numFmtId="0" fontId="2" fillId="0" borderId="0" xfId="0" quotePrefix="1" applyFont="1" applyAlignment="1">
      <alignment horizontal="center"/>
    </xf>
    <xf numFmtId="0" fontId="2" fillId="0" borderId="0" xfId="0" applyFont="1" applyAlignment="1">
      <alignment horizontal="left"/>
    </xf>
    <xf numFmtId="0" fontId="0" fillId="0" borderId="0" xfId="0" applyAlignment="1">
      <alignment horizontal="left"/>
    </xf>
    <xf numFmtId="0" fontId="4" fillId="0" borderId="0" xfId="0" quotePrefix="1" applyFont="1" applyAlignment="1">
      <alignment horizontal="right"/>
    </xf>
    <xf numFmtId="0" fontId="4" fillId="0" borderId="0" xfId="0" applyFont="1" applyAlignment="1">
      <alignment horizontal="right"/>
    </xf>
    <xf numFmtId="37" fontId="4" fillId="0" borderId="0" xfId="0" applyNumberFormat="1" applyFont="1" applyBorder="1"/>
    <xf numFmtId="0" fontId="4" fillId="0" borderId="0" xfId="0" applyFont="1"/>
    <xf numFmtId="0" fontId="4" fillId="0" borderId="0" xfId="0" quotePrefix="1" applyFont="1" applyAlignment="1">
      <alignment horizontal="left"/>
    </xf>
    <xf numFmtId="0" fontId="6" fillId="0" borderId="0" xfId="0" quotePrefix="1" applyFont="1" applyAlignment="1">
      <alignment horizontal="left"/>
    </xf>
    <xf numFmtId="5" fontId="2" fillId="0" borderId="2" xfId="0" applyNumberFormat="1" applyFont="1" applyBorder="1"/>
    <xf numFmtId="37" fontId="0" fillId="0" borderId="2" xfId="0" applyNumberFormat="1" applyBorder="1"/>
    <xf numFmtId="37" fontId="2" fillId="0" borderId="2" xfId="0" applyNumberFormat="1" applyFont="1" applyBorder="1"/>
    <xf numFmtId="37" fontId="4" fillId="0" borderId="2" xfId="0" applyNumberFormat="1" applyFont="1" applyBorder="1"/>
    <xf numFmtId="0" fontId="0" fillId="2" borderId="0" xfId="0" applyFill="1"/>
    <xf numFmtId="0" fontId="2" fillId="2" borderId="0" xfId="0" quotePrefix="1" applyFont="1" applyFill="1" applyAlignment="1">
      <alignment horizontal="center"/>
    </xf>
    <xf numFmtId="0" fontId="2" fillId="2" borderId="0" xfId="0" applyFont="1" applyFill="1" applyAlignment="1">
      <alignment horizontal="center"/>
    </xf>
    <xf numFmtId="0" fontId="2" fillId="2" borderId="0" xfId="0" quotePrefix="1" applyFont="1" applyFill="1" applyAlignment="1">
      <alignment horizontal="right"/>
    </xf>
    <xf numFmtId="5" fontId="2" fillId="2" borderId="0" xfId="0" applyNumberFormat="1" applyFont="1" applyFill="1"/>
    <xf numFmtId="0" fontId="5" fillId="2" borderId="0" xfId="0" applyFont="1" applyFill="1"/>
    <xf numFmtId="0" fontId="6" fillId="2" borderId="0" xfId="0" applyFont="1" applyFill="1"/>
    <xf numFmtId="0" fontId="2" fillId="2" borderId="0" xfId="0" applyFont="1" applyFill="1"/>
    <xf numFmtId="0" fontId="6" fillId="2" borderId="0" xfId="0" quotePrefix="1" applyFont="1" applyFill="1" applyAlignment="1">
      <alignment horizontal="right"/>
    </xf>
    <xf numFmtId="9" fontId="6" fillId="2" borderId="0" xfId="41" applyFont="1" applyFill="1"/>
    <xf numFmtId="9" fontId="7" fillId="2" borderId="0" xfId="41" applyFont="1" applyFill="1"/>
    <xf numFmtId="9" fontId="7" fillId="2" borderId="0" xfId="0" applyNumberFormat="1" applyFont="1" applyFill="1"/>
    <xf numFmtId="0" fontId="6" fillId="2" borderId="0" xfId="0" quotePrefix="1" applyFont="1" applyFill="1" applyAlignment="1">
      <alignment horizontal="left"/>
    </xf>
    <xf numFmtId="0" fontId="5" fillId="2" borderId="0" xfId="0" applyFont="1" applyFill="1" applyAlignment="1">
      <alignment horizontal="left"/>
    </xf>
    <xf numFmtId="0" fontId="0" fillId="2" borderId="0" xfId="0" quotePrefix="1" applyFill="1" applyAlignment="1">
      <alignment horizontal="right"/>
    </xf>
    <xf numFmtId="9" fontId="0" fillId="2" borderId="0" xfId="41" applyFont="1" applyFill="1"/>
    <xf numFmtId="164" fontId="0" fillId="2" borderId="0" xfId="0" applyNumberFormat="1" applyFill="1"/>
    <xf numFmtId="164" fontId="2" fillId="2" borderId="0" xfId="0" applyNumberFormat="1" applyFont="1" applyFill="1"/>
    <xf numFmtId="164" fontId="9" fillId="3" borderId="0" xfId="0" applyNumberFormat="1" applyFont="1" applyFill="1"/>
    <xf numFmtId="0" fontId="3" fillId="2" borderId="0" xfId="0" quotePrefix="1" applyFont="1" applyFill="1" applyAlignment="1">
      <alignment horizontal="center"/>
    </xf>
    <xf numFmtId="0" fontId="2" fillId="2" borderId="0" xfId="0" quotePrefix="1" applyFont="1" applyFill="1" applyAlignment="1">
      <alignment horizontal="center"/>
    </xf>
    <xf numFmtId="0" fontId="8" fillId="3" borderId="0" xfId="0" quotePrefix="1" applyFont="1" applyFill="1" applyBorder="1" applyAlignment="1">
      <alignment horizontal="center" vertical="center"/>
    </xf>
    <xf numFmtId="0" fontId="2" fillId="0" borderId="0" xfId="0" quotePrefix="1" applyFont="1" applyAlignment="1">
      <alignment horizontal="center"/>
    </xf>
    <xf numFmtId="0" fontId="2" fillId="0" borderId="0" xfId="0" applyFont="1" applyAlignment="1">
      <alignment horizontal="center"/>
    </xf>
    <xf numFmtId="0" fontId="3" fillId="0" borderId="0" xfId="0" quotePrefix="1" applyFont="1" applyAlignment="1">
      <alignment horizontal="center"/>
    </xf>
    <xf numFmtId="0" fontId="2" fillId="2" borderId="0" xfId="0" quotePrefix="1" applyFont="1" applyFill="1" applyAlignment="1">
      <alignment horizontal="right" wrapText="1"/>
    </xf>
  </cellXfs>
  <cellStyles count="45">
    <cellStyle name="Accent1" xfId="1" builtinId="29" customBuiltin="1"/>
    <cellStyle name="Accent1 - 20%" xfId="2"/>
    <cellStyle name="Accent1 - 40%" xfId="3"/>
    <cellStyle name="Accent1 - 60%" xfId="4"/>
    <cellStyle name="Accent2" xfId="5" builtinId="33" customBuiltin="1"/>
    <cellStyle name="Accent2 - 20%" xfId="6"/>
    <cellStyle name="Accent2 - 40%" xfId="7"/>
    <cellStyle name="Accent2 - 60%" xfId="8"/>
    <cellStyle name="Accent3" xfId="9" builtinId="37" customBuiltin="1"/>
    <cellStyle name="Accent3 - 20%" xfId="10"/>
    <cellStyle name="Accent3 - 40%" xfId="11"/>
    <cellStyle name="Accent3 - 60%" xfId="12"/>
    <cellStyle name="Accent4" xfId="13" builtinId="41" customBuiltin="1"/>
    <cellStyle name="Accent4 - 20%" xfId="14"/>
    <cellStyle name="Accent4 - 40%" xfId="15"/>
    <cellStyle name="Accent4 - 60%" xfId="16"/>
    <cellStyle name="Accent5" xfId="17" builtinId="45" customBuiltin="1"/>
    <cellStyle name="Accent5 - 20%" xfId="18"/>
    <cellStyle name="Accent5 - 40%" xfId="19"/>
    <cellStyle name="Accent5 - 60%" xfId="20"/>
    <cellStyle name="Accent6" xfId="21" builtinId="49" customBuiltin="1"/>
    <cellStyle name="Accent6 - 20%" xfId="22"/>
    <cellStyle name="Accent6 - 40%" xfId="23"/>
    <cellStyle name="Accent6 - 60%" xfId="24"/>
    <cellStyle name="Bad" xfId="25" builtinId="27" customBuiltin="1"/>
    <cellStyle name="Calculation" xfId="26" builtinId="22" customBuiltin="1"/>
    <cellStyle name="Check Cell" xfId="27" builtinId="23" customBuiltin="1"/>
    <cellStyle name="Emphasis 1" xfId="28"/>
    <cellStyle name="Emphasis 2" xfId="29"/>
    <cellStyle name="Emphasis 3" xfId="30"/>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Percent" xfId="41" builtinId="5"/>
    <cellStyle name="Sheet Title" xfId="42"/>
    <cellStyle name="Total" xfId="43" builtinId="25" customBuiltin="1"/>
    <cellStyle name="Warning Text" xfId="4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219075</xdr:colOff>
      <xdr:row>2</xdr:row>
      <xdr:rowOff>38100</xdr:rowOff>
    </xdr:from>
    <xdr:to>
      <xdr:col>10</xdr:col>
      <xdr:colOff>228600</xdr:colOff>
      <xdr:row>4</xdr:row>
      <xdr:rowOff>57150</xdr:rowOff>
    </xdr:to>
    <xdr:sp macro="" textlink="" fLocksText="0">
      <xdr:nvSpPr>
        <xdr:cNvPr id="1036" name="Text 6"/>
        <xdr:cNvSpPr txBox="1">
          <a:spLocks noChangeArrowheads="1"/>
        </xdr:cNvSpPr>
      </xdr:nvSpPr>
      <xdr:spPr bwMode="auto">
        <a:xfrm>
          <a:off x="219075" y="495300"/>
          <a:ext cx="6181725" cy="342900"/>
        </a:xfrm>
        <a:prstGeom prst="rect">
          <a:avLst/>
        </a:prstGeom>
        <a:solidFill>
          <a:srgbClr val="FFFFFF"/>
        </a:solidFill>
        <a:ln w="9525" algn="ctr">
          <a:solidFill>
            <a:srgbClr val="000000"/>
          </a:solidFill>
          <a:miter lim="800000"/>
          <a:headEnd/>
          <a:tailEnd/>
        </a:ln>
      </xdr:spPr>
      <xdr:txBody>
        <a:bodyPr vertOverflow="clip" wrap="square" lIns="25400" tIns="0" rIns="25400" bIns="0" anchor="t"/>
        <a:lstStyle/>
        <a:p>
          <a:pPr algn="l" rtl="0">
            <a:defRPr sz="1000"/>
          </a:pPr>
          <a:r>
            <a:rPr lang="en-US" sz="1000" b="0" i="0" u="none" strike="noStrike" baseline="0">
              <a:solidFill>
                <a:srgbClr val="000000"/>
              </a:solidFill>
              <a:latin typeface="Arial"/>
              <a:cs typeface="Arial"/>
            </a:rPr>
            <a:t>Hướng dẫn: Thay đổi các biến số dự đoán màu đỏ ở dưới và quan sát thự thay đổi kết quả của mẫu. Biến số nào gây ảnh hưởng nhiều nhất đến việc kinh doanh và biến số nào gây ít nhất?</a:t>
          </a:r>
        </a:p>
      </xdr:txBody>
    </xdr:sp>
    <xdr:clientData fLocksWithSheet="0"/>
  </xdr:twoCellAnchor>
  <xdr:twoCellAnchor>
    <xdr:from>
      <xdr:col>2</xdr:col>
      <xdr:colOff>0</xdr:colOff>
      <xdr:row>33</xdr:row>
      <xdr:rowOff>0</xdr:rowOff>
    </xdr:from>
    <xdr:to>
      <xdr:col>3</xdr:col>
      <xdr:colOff>0</xdr:colOff>
      <xdr:row>34</xdr:row>
      <xdr:rowOff>0</xdr:rowOff>
    </xdr:to>
    <xdr:sp macro="" textlink="">
      <xdr:nvSpPr>
        <xdr:cNvPr id="1037" name="Rectangle 11"/>
        <xdr:cNvSpPr>
          <a:spLocks noChangeArrowheads="1"/>
        </xdr:cNvSpPr>
      </xdr:nvSpPr>
      <xdr:spPr bwMode="auto">
        <a:xfrm>
          <a:off x="2838450" y="5514975"/>
          <a:ext cx="581025" cy="161925"/>
        </a:xfrm>
        <a:prstGeom prst="rect">
          <a:avLst/>
        </a:prstGeom>
        <a:noFill/>
        <a:ln w="9525" algn="ctr">
          <a:solidFill>
            <a:srgbClr val="000000"/>
          </a:solidFill>
          <a:miter lim="800000"/>
          <a:headEnd/>
          <a:tailEnd/>
        </a:ln>
        <a:effectLst>
          <a:outerShdw dist="107763" dir="2700000"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40</xdr:row>
      <xdr:rowOff>0</xdr:rowOff>
    </xdr:from>
    <xdr:to>
      <xdr:col>2</xdr:col>
      <xdr:colOff>0</xdr:colOff>
      <xdr:row>41</xdr:row>
      <xdr:rowOff>0</xdr:rowOff>
    </xdr:to>
    <xdr:sp macro="" textlink="">
      <xdr:nvSpPr>
        <xdr:cNvPr id="2083" name="Rectangle 1"/>
        <xdr:cNvSpPr>
          <a:spLocks noChangeArrowheads="1"/>
        </xdr:cNvSpPr>
      </xdr:nvSpPr>
      <xdr:spPr bwMode="auto">
        <a:xfrm>
          <a:off x="3438525" y="6515100"/>
          <a:ext cx="781050" cy="161925"/>
        </a:xfrm>
        <a:prstGeom prst="rect">
          <a:avLst/>
        </a:prstGeom>
        <a:noFill/>
        <a:ln w="9525" algn="ctr">
          <a:solidFill>
            <a:srgbClr val="000000"/>
          </a:solidFill>
          <a:miter lim="800000"/>
          <a:headEnd/>
          <a:tailEnd/>
        </a:ln>
        <a:effectLst>
          <a:outerShdw dist="107763" dir="2700000" algn="ctr" rotWithShape="0">
            <a:srgbClr val="808080"/>
          </a:outerShdw>
        </a:effectLst>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100000" t="100000" r="100000" b="10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25400" tIns="0" rIns="2540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25400" tIns="0" rIns="2540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tabSelected="1" topLeftCell="A13" workbookViewId="0">
      <selection activeCell="A34" sqref="A34"/>
    </sheetView>
  </sheetViews>
  <sheetFormatPr defaultRowHeight="12.75"/>
  <cols>
    <col min="1" max="1" width="37.5703125" style="27" customWidth="1"/>
    <col min="2" max="2" width="5" style="27" customWidth="1"/>
    <col min="3" max="3" width="8.7109375" style="27" customWidth="1"/>
    <col min="4" max="7" width="5.7109375" style="27" customWidth="1"/>
    <col min="8" max="11" width="6.140625" style="27" customWidth="1"/>
    <col min="12" max="12" width="8.7109375" style="27" customWidth="1"/>
    <col min="13" max="16384" width="9.140625" style="27"/>
  </cols>
  <sheetData>
    <row r="1" spans="1:12" ht="23.25">
      <c r="A1" s="48" t="s">
        <v>1</v>
      </c>
      <c r="B1" s="48"/>
      <c r="C1" s="48"/>
      <c r="D1" s="48"/>
      <c r="E1" s="48"/>
      <c r="F1" s="48"/>
      <c r="G1" s="48"/>
      <c r="H1" s="48"/>
      <c r="I1" s="48"/>
      <c r="J1" s="48"/>
      <c r="K1" s="48"/>
      <c r="L1" s="48"/>
    </row>
    <row r="8" spans="1:12" ht="15.75">
      <c r="A8" s="46" t="s">
        <v>45</v>
      </c>
      <c r="B8" s="46"/>
      <c r="C8" s="46"/>
      <c r="D8" s="46"/>
      <c r="E8" s="46"/>
      <c r="F8" s="46"/>
      <c r="G8" s="46"/>
      <c r="H8" s="46"/>
      <c r="I8" s="46"/>
      <c r="J8" s="46"/>
      <c r="K8" s="46"/>
      <c r="L8" s="46"/>
    </row>
    <row r="9" spans="1:12">
      <c r="A9" s="28"/>
      <c r="B9" s="29"/>
      <c r="C9" s="29"/>
      <c r="D9" s="29"/>
      <c r="E9" s="29"/>
      <c r="F9" s="29"/>
      <c r="G9" s="29"/>
      <c r="H9" s="29"/>
      <c r="I9" s="29"/>
      <c r="J9" s="29"/>
      <c r="K9" s="29"/>
      <c r="L9" s="29"/>
    </row>
    <row r="10" spans="1:12">
      <c r="A10" s="47" t="s">
        <v>2</v>
      </c>
      <c r="B10" s="47"/>
      <c r="C10" s="47"/>
      <c r="D10" s="47"/>
      <c r="E10" s="47"/>
      <c r="F10" s="47"/>
      <c r="G10" s="47"/>
      <c r="H10" s="47"/>
      <c r="I10" s="47"/>
      <c r="J10" s="47"/>
      <c r="K10" s="47"/>
      <c r="L10" s="47"/>
    </row>
    <row r="11" spans="1:12">
      <c r="B11" s="30"/>
      <c r="C11" s="31"/>
    </row>
    <row r="12" spans="1:12">
      <c r="A12" s="32" t="s">
        <v>3</v>
      </c>
      <c r="B12" s="33"/>
      <c r="C12" s="33"/>
      <c r="D12" s="33"/>
      <c r="E12" s="33"/>
      <c r="F12" s="33"/>
      <c r="G12" s="33"/>
      <c r="H12" s="33"/>
      <c r="I12" s="33"/>
      <c r="J12" s="33"/>
      <c r="K12" s="33"/>
      <c r="L12" s="33"/>
    </row>
    <row r="13" spans="1:12">
      <c r="A13" s="33"/>
      <c r="B13" s="34"/>
      <c r="C13" s="34">
        <v>2002</v>
      </c>
      <c r="D13" s="34">
        <f t="shared" ref="D13:L13" si="0">C13+1</f>
        <v>2003</v>
      </c>
      <c r="E13" s="34">
        <f t="shared" si="0"/>
        <v>2004</v>
      </c>
      <c r="F13" s="34">
        <f t="shared" si="0"/>
        <v>2005</v>
      </c>
      <c r="G13" s="34">
        <f t="shared" si="0"/>
        <v>2006</v>
      </c>
      <c r="H13" s="34">
        <f t="shared" si="0"/>
        <v>2007</v>
      </c>
      <c r="I13" s="34">
        <f t="shared" si="0"/>
        <v>2008</v>
      </c>
      <c r="J13" s="34">
        <f t="shared" si="0"/>
        <v>2009</v>
      </c>
      <c r="K13" s="34">
        <f t="shared" si="0"/>
        <v>2010</v>
      </c>
      <c r="L13" s="34">
        <f t="shared" si="0"/>
        <v>2011</v>
      </c>
    </row>
    <row r="14" spans="1:12">
      <c r="A14" s="35" t="s">
        <v>4</v>
      </c>
      <c r="B14" s="36"/>
      <c r="C14" s="37">
        <v>0.2</v>
      </c>
      <c r="D14" s="37">
        <v>0.3</v>
      </c>
      <c r="E14" s="37">
        <v>0.4</v>
      </c>
      <c r="F14" s="37">
        <v>0.5</v>
      </c>
      <c r="G14" s="37">
        <v>0.6</v>
      </c>
      <c r="H14" s="37">
        <v>0.5</v>
      </c>
      <c r="I14" s="37">
        <v>0.4</v>
      </c>
      <c r="J14" s="37">
        <v>0.3</v>
      </c>
      <c r="K14" s="37">
        <v>0.2</v>
      </c>
      <c r="L14" s="37">
        <v>0.1</v>
      </c>
    </row>
    <row r="15" spans="1:12">
      <c r="A15" s="35" t="s">
        <v>5</v>
      </c>
      <c r="B15" s="36"/>
      <c r="C15" s="38">
        <v>0.5</v>
      </c>
      <c r="D15" s="38">
        <v>0.51</v>
      </c>
      <c r="E15" s="38">
        <v>0.52</v>
      </c>
      <c r="F15" s="38">
        <v>0.53</v>
      </c>
      <c r="G15" s="38">
        <v>0.54</v>
      </c>
      <c r="H15" s="38">
        <v>0.55000000000000004</v>
      </c>
      <c r="I15" s="38">
        <v>0.56000000000000005</v>
      </c>
      <c r="J15" s="38">
        <v>0.56999999999999995</v>
      </c>
      <c r="K15" s="38">
        <v>0.57999999999999996</v>
      </c>
      <c r="L15" s="38">
        <v>0.59</v>
      </c>
    </row>
    <row r="16" spans="1:12">
      <c r="A16" s="35" t="s">
        <v>6</v>
      </c>
      <c r="B16" s="36"/>
      <c r="C16" s="38">
        <v>0.5</v>
      </c>
      <c r="D16" s="38">
        <v>0.4</v>
      </c>
      <c r="E16" s="38">
        <v>0.3</v>
      </c>
      <c r="F16" s="38">
        <v>0.28999999999999998</v>
      </c>
      <c r="G16" s="38">
        <v>0.28000000000000003</v>
      </c>
      <c r="H16" s="38">
        <v>0.27</v>
      </c>
      <c r="I16" s="38">
        <v>0.26</v>
      </c>
      <c r="J16" s="38">
        <v>0.25</v>
      </c>
      <c r="K16" s="38">
        <v>0.24</v>
      </c>
      <c r="L16" s="38">
        <v>0.23</v>
      </c>
    </row>
    <row r="17" spans="1:12">
      <c r="A17" s="35" t="s">
        <v>7</v>
      </c>
      <c r="B17" s="36"/>
      <c r="C17" s="37">
        <v>0.1</v>
      </c>
      <c r="D17" s="37">
        <v>0.1</v>
      </c>
      <c r="E17" s="37">
        <v>0.1</v>
      </c>
      <c r="F17" s="37">
        <v>0.1</v>
      </c>
      <c r="G17" s="37">
        <v>0.1</v>
      </c>
      <c r="H17" s="37">
        <v>0.1</v>
      </c>
      <c r="I17" s="37">
        <v>0.1</v>
      </c>
      <c r="J17" s="37">
        <v>0.1</v>
      </c>
      <c r="K17" s="37">
        <v>0.1</v>
      </c>
      <c r="L17" s="37">
        <v>0.1</v>
      </c>
    </row>
    <row r="18" spans="1:12">
      <c r="A18" s="35" t="s">
        <v>8</v>
      </c>
      <c r="B18" s="36"/>
      <c r="C18" s="37">
        <v>0.4</v>
      </c>
      <c r="D18" s="37">
        <v>0.35</v>
      </c>
      <c r="E18" s="37">
        <v>0.3</v>
      </c>
      <c r="F18" s="37">
        <v>0.25</v>
      </c>
      <c r="G18" s="37">
        <v>0.2</v>
      </c>
      <c r="H18" s="37">
        <v>-0.1</v>
      </c>
      <c r="I18" s="37">
        <v>-0.15</v>
      </c>
      <c r="J18" s="37">
        <v>-0.2</v>
      </c>
      <c r="K18" s="37">
        <v>-0.25</v>
      </c>
      <c r="L18" s="37">
        <v>-0.3</v>
      </c>
    </row>
    <row r="19" spans="1:12">
      <c r="A19" s="35" t="s">
        <v>15</v>
      </c>
      <c r="B19" s="36"/>
      <c r="C19" s="37">
        <v>0.19</v>
      </c>
      <c r="D19" s="37">
        <v>0.18</v>
      </c>
      <c r="E19" s="37">
        <v>0.17</v>
      </c>
      <c r="F19" s="37">
        <v>0.16</v>
      </c>
      <c r="G19" s="37">
        <v>0.15</v>
      </c>
      <c r="H19" s="37">
        <v>0.14000000000000001</v>
      </c>
      <c r="I19" s="37">
        <v>0.13</v>
      </c>
      <c r="J19" s="37">
        <v>0.12</v>
      </c>
      <c r="K19" s="37">
        <v>0.11</v>
      </c>
      <c r="L19" s="37">
        <v>0.1</v>
      </c>
    </row>
    <row r="20" spans="1:12">
      <c r="A20" s="35"/>
      <c r="B20" s="33"/>
      <c r="C20" s="36"/>
      <c r="D20" s="36"/>
      <c r="E20" s="36"/>
      <c r="F20" s="36"/>
      <c r="G20" s="36"/>
      <c r="H20" s="36"/>
      <c r="I20" s="36"/>
      <c r="J20" s="36"/>
      <c r="K20" s="36"/>
      <c r="L20" s="36"/>
    </row>
    <row r="21" spans="1:12">
      <c r="A21" s="35" t="s">
        <v>9</v>
      </c>
      <c r="B21" s="37">
        <v>0.4</v>
      </c>
      <c r="C21" s="36"/>
      <c r="D21" s="36"/>
      <c r="E21" s="36"/>
      <c r="F21" s="36">
        <v>0.4</v>
      </c>
      <c r="G21" s="36"/>
      <c r="H21" s="36"/>
      <c r="I21" s="36"/>
      <c r="J21" s="36"/>
      <c r="K21" s="36"/>
      <c r="L21" s="36"/>
    </row>
    <row r="22" spans="1:12">
      <c r="A22" s="35" t="s">
        <v>10</v>
      </c>
      <c r="B22" s="37">
        <v>0.05</v>
      </c>
      <c r="C22" s="39" t="s">
        <v>12</v>
      </c>
      <c r="D22" s="36"/>
      <c r="E22" s="36"/>
      <c r="F22" s="36">
        <v>0.05</v>
      </c>
      <c r="G22" s="36"/>
      <c r="H22" s="36"/>
      <c r="I22" s="36"/>
      <c r="J22" s="36"/>
      <c r="K22" s="36"/>
      <c r="L22" s="36"/>
    </row>
    <row r="23" spans="1:12">
      <c r="A23" s="35" t="s">
        <v>11</v>
      </c>
      <c r="B23" s="37">
        <v>0.2</v>
      </c>
      <c r="C23" s="33"/>
      <c r="D23" s="36"/>
      <c r="E23" s="36"/>
      <c r="F23" s="36">
        <v>0.2</v>
      </c>
      <c r="G23" s="36"/>
      <c r="H23" s="36"/>
      <c r="I23" s="36"/>
      <c r="J23" s="36"/>
      <c r="K23" s="36"/>
      <c r="L23" s="36"/>
    </row>
    <row r="24" spans="1:12">
      <c r="A24" s="35"/>
      <c r="B24" s="36"/>
      <c r="C24" s="33"/>
      <c r="D24" s="36"/>
      <c r="E24" s="36"/>
      <c r="F24" s="36"/>
      <c r="G24" s="36"/>
      <c r="H24" s="36"/>
      <c r="I24" s="36"/>
      <c r="J24" s="36"/>
      <c r="K24" s="36"/>
      <c r="L24" s="36"/>
    </row>
    <row r="25" spans="1:12">
      <c r="C25" s="27">
        <f>C13</f>
        <v>2002</v>
      </c>
      <c r="D25" s="27">
        <f t="shared" ref="D25:L25" si="1">D13</f>
        <v>2003</v>
      </c>
      <c r="E25" s="27">
        <f t="shared" si="1"/>
        <v>2004</v>
      </c>
      <c r="F25" s="27">
        <f t="shared" si="1"/>
        <v>2005</v>
      </c>
      <c r="G25" s="27">
        <f t="shared" si="1"/>
        <v>2006</v>
      </c>
      <c r="H25" s="27">
        <f t="shared" si="1"/>
        <v>2007</v>
      </c>
      <c r="I25" s="27">
        <f t="shared" si="1"/>
        <v>2008</v>
      </c>
      <c r="J25" s="27">
        <f t="shared" si="1"/>
        <v>2009</v>
      </c>
      <c r="K25" s="27">
        <f t="shared" si="1"/>
        <v>2010</v>
      </c>
      <c r="L25" s="27">
        <f t="shared" si="1"/>
        <v>2011</v>
      </c>
    </row>
    <row r="26" spans="1:12">
      <c r="A26" s="40" t="s">
        <v>13</v>
      </c>
    </row>
    <row r="27" spans="1:12">
      <c r="A27" s="41" t="s">
        <v>14</v>
      </c>
      <c r="C27" s="42">
        <f>DCF!C16/DCF!C13</f>
        <v>0.5</v>
      </c>
      <c r="D27" s="42">
        <f>DCF!D16/DCF!D13</f>
        <v>0.51</v>
      </c>
      <c r="E27" s="42">
        <f>DCF!E16/DCF!E13</f>
        <v>0.52</v>
      </c>
      <c r="F27" s="42">
        <f>DCF!F16/DCF!F13</f>
        <v>0.53</v>
      </c>
      <c r="G27" s="42">
        <f>DCF!G16/DCF!G13</f>
        <v>0.54</v>
      </c>
      <c r="H27" s="42">
        <f>DCF!H16/DCF!H13</f>
        <v>0.55000000000000004</v>
      </c>
      <c r="I27" s="42">
        <f>DCF!I16/DCF!I13</f>
        <v>0.5599999909151695</v>
      </c>
      <c r="J27" s="42">
        <f>DCF!J16/DCF!J13</f>
        <v>0.57000001677199474</v>
      </c>
      <c r="K27" s="42">
        <f>DCF!K16/DCF!K13</f>
        <v>0.57999998672217068</v>
      </c>
      <c r="L27" s="42">
        <f>DCF!L16/DCF!L13</f>
        <v>0.5900000106730876</v>
      </c>
    </row>
    <row r="28" spans="1:12">
      <c r="A28" s="41" t="s">
        <v>16</v>
      </c>
      <c r="C28" s="42">
        <f>DCF!C27/DCF!C13</f>
        <v>-0.1</v>
      </c>
      <c r="D28" s="42">
        <f>DCF!D27/DCF!D13</f>
        <v>0.01</v>
      </c>
      <c r="E28" s="42">
        <f>DCF!E27/DCF!E13</f>
        <v>0.12</v>
      </c>
      <c r="F28" s="42">
        <f>DCF!F27/DCF!F13</f>
        <v>0.10137728937728938</v>
      </c>
      <c r="G28" s="42">
        <f>DCF!G27/DCF!G13</f>
        <v>9.6000000000000002E-2</v>
      </c>
      <c r="H28" s="42">
        <f>DCF!H27/DCF!H13</f>
        <v>0.108</v>
      </c>
      <c r="I28" s="42">
        <f>DCF!I27/DCF!I13</f>
        <v>0.12</v>
      </c>
      <c r="J28" s="42">
        <f>DCF!J27/DCF!J13</f>
        <v>0.13200000167719947</v>
      </c>
      <c r="K28" s="42">
        <f>DCF!K27/DCF!K13</f>
        <v>0.14400000055906642</v>
      </c>
      <c r="L28" s="42">
        <f>DCF!L27/DCF!L13</f>
        <v>0.15600000071153913</v>
      </c>
    </row>
    <row r="29" spans="1:12">
      <c r="A29" s="41" t="s">
        <v>18</v>
      </c>
      <c r="C29" s="43">
        <f>DCF!C32/1000000</f>
        <v>-1.3240000000000001</v>
      </c>
      <c r="D29" s="43">
        <f>DCF!D32/1000000</f>
        <v>-1.4172000000000002</v>
      </c>
      <c r="E29" s="43">
        <f>DCF!E32/1000000</f>
        <v>-1.2838800000000006</v>
      </c>
      <c r="F29" s="43">
        <f>DCF!F32/1000000</f>
        <v>-1.4023860000000006</v>
      </c>
      <c r="G29" s="43">
        <f>DCF!G32/1000000</f>
        <v>-1.0411128000000005</v>
      </c>
      <c r="H29" s="43">
        <f>DCF!H32/1000000</f>
        <v>0.68763239999999959</v>
      </c>
      <c r="I29" s="43">
        <f>DCF!I32/1000000</f>
        <v>2.8415205000000001</v>
      </c>
      <c r="J29" s="43">
        <f>DCF!J32/1000000</f>
        <v>5.1766439200000001</v>
      </c>
      <c r="K29" s="43">
        <f>DCF!K32/1000000</f>
        <v>7.3176592119999961</v>
      </c>
      <c r="L29" s="43">
        <f>DCF!L32/1000000</f>
        <v>8.8302569999999996</v>
      </c>
    </row>
    <row r="30" spans="1:12">
      <c r="A30" s="41" t="s">
        <v>17</v>
      </c>
      <c r="L30" s="43">
        <f>DCF!L34/1000000</f>
        <v>61.811799000000001</v>
      </c>
    </row>
    <row r="31" spans="1:12">
      <c r="A31" s="41"/>
      <c r="L31" s="43"/>
    </row>
    <row r="32" spans="1:12" ht="25.5">
      <c r="A32" s="52" t="s">
        <v>19</v>
      </c>
      <c r="B32" s="34"/>
      <c r="C32" s="44">
        <f>DCF!B38/1000000</f>
        <v>11.129331000000001</v>
      </c>
    </row>
    <row r="33" spans="1:3">
      <c r="A33" s="30"/>
      <c r="B33" s="34"/>
      <c r="C33" s="44"/>
    </row>
    <row r="34" spans="1:3" ht="25.5">
      <c r="A34" s="52" t="s">
        <v>20</v>
      </c>
      <c r="B34" s="34"/>
      <c r="C34" s="45">
        <f>DCF!B41/1000000</f>
        <v>11.629331000000001</v>
      </c>
    </row>
  </sheetData>
  <mergeCells count="3">
    <mergeCell ref="A8:L8"/>
    <mergeCell ref="A10:L10"/>
    <mergeCell ref="A1:L1"/>
  </mergeCells>
  <phoneticPr fontId="0" type="noConversion"/>
  <pageMargins left="1.64" right="0.27" top="1.54" bottom="0.23" header="0.27" footer="0.2"/>
  <pageSetup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AI42"/>
  <sheetViews>
    <sheetView workbookViewId="0">
      <selection activeCell="A6" sqref="A6:L6"/>
    </sheetView>
  </sheetViews>
  <sheetFormatPr defaultRowHeight="12.75"/>
  <cols>
    <col min="1" max="1" width="51.5703125" customWidth="1"/>
    <col min="2" max="2" width="11.7109375" customWidth="1"/>
    <col min="3" max="6" width="11.28515625" customWidth="1"/>
    <col min="7" max="11" width="11.7109375" bestFit="1" customWidth="1"/>
    <col min="12" max="12" width="14.42578125" customWidth="1"/>
  </cols>
  <sheetData>
    <row r="6" spans="1:35" ht="15.75">
      <c r="A6" s="51" t="s">
        <v>44</v>
      </c>
      <c r="B6" s="51"/>
      <c r="C6" s="51"/>
      <c r="D6" s="51"/>
      <c r="E6" s="51"/>
      <c r="F6" s="51"/>
      <c r="G6" s="51"/>
      <c r="H6" s="51"/>
      <c r="I6" s="51"/>
      <c r="J6" s="51"/>
      <c r="K6" s="51"/>
      <c r="L6" s="51"/>
    </row>
    <row r="7" spans="1:35">
      <c r="A7" s="14"/>
      <c r="B7" s="13"/>
      <c r="C7" s="13"/>
      <c r="D7" s="13"/>
      <c r="E7" s="13"/>
      <c r="F7" s="13"/>
      <c r="G7" s="13"/>
      <c r="H7" s="13"/>
      <c r="I7" s="13"/>
      <c r="J7" s="13"/>
      <c r="K7" s="13"/>
      <c r="L7" s="13"/>
    </row>
    <row r="8" spans="1:35">
      <c r="A8" s="49" t="str">
        <f>'Biến số dự kiến'!A10:L10</f>
        <v>Công ty Pie in the sky</v>
      </c>
      <c r="B8" s="49"/>
      <c r="C8" s="49"/>
      <c r="D8" s="49"/>
      <c r="E8" s="49"/>
      <c r="F8" s="49"/>
      <c r="G8" s="49"/>
      <c r="H8" s="49"/>
      <c r="I8" s="49"/>
      <c r="J8" s="49"/>
      <c r="K8" s="49"/>
      <c r="L8" s="49"/>
    </row>
    <row r="9" spans="1:35">
      <c r="B9" s="49" t="s">
        <v>21</v>
      </c>
      <c r="C9" s="50"/>
      <c r="D9" s="50"/>
      <c r="E9" s="50"/>
      <c r="F9" s="50"/>
      <c r="G9" s="50"/>
      <c r="H9" s="50"/>
      <c r="I9" s="50"/>
      <c r="J9" s="50"/>
      <c r="K9" s="50"/>
      <c r="L9" s="50"/>
    </row>
    <row r="10" spans="1:35">
      <c r="B10" s="12" t="s">
        <v>22</v>
      </c>
      <c r="C10" s="49" t="s">
        <v>23</v>
      </c>
      <c r="D10" s="50"/>
      <c r="E10" s="50"/>
      <c r="F10" s="50"/>
      <c r="G10" s="50"/>
      <c r="H10" s="50"/>
      <c r="I10" s="50"/>
      <c r="J10" s="50"/>
      <c r="K10" s="50"/>
      <c r="L10" s="50"/>
    </row>
    <row r="11" spans="1:35">
      <c r="B11" s="2">
        <v>2001</v>
      </c>
      <c r="C11" s="2">
        <f>B11+1</f>
        <v>2002</v>
      </c>
      <c r="D11" s="2">
        <f t="shared" ref="D11:L11" si="0">C11+1</f>
        <v>2003</v>
      </c>
      <c r="E11" s="2">
        <f t="shared" si="0"/>
        <v>2004</v>
      </c>
      <c r="F11" s="2">
        <f t="shared" si="0"/>
        <v>2005</v>
      </c>
      <c r="G11" s="2">
        <f t="shared" si="0"/>
        <v>2006</v>
      </c>
      <c r="H11" s="2">
        <f t="shared" si="0"/>
        <v>2007</v>
      </c>
      <c r="I11" s="2">
        <f t="shared" si="0"/>
        <v>2008</v>
      </c>
      <c r="J11" s="2">
        <f t="shared" si="0"/>
        <v>2009</v>
      </c>
      <c r="K11" s="2">
        <f t="shared" si="0"/>
        <v>2010</v>
      </c>
      <c r="L11" s="2">
        <f t="shared" si="0"/>
        <v>2011</v>
      </c>
      <c r="M11" s="2"/>
      <c r="N11" s="2"/>
      <c r="O11" s="2"/>
      <c r="P11" s="2"/>
      <c r="Q11" s="2"/>
      <c r="R11" s="2"/>
      <c r="S11" s="2"/>
      <c r="T11" s="2"/>
      <c r="U11" s="2"/>
      <c r="V11" s="2"/>
      <c r="W11" s="2"/>
      <c r="X11" s="2"/>
      <c r="Y11" s="2"/>
      <c r="Z11" s="2"/>
      <c r="AA11" s="2"/>
      <c r="AB11" s="2"/>
      <c r="AC11" s="2"/>
      <c r="AD11" s="2"/>
      <c r="AE11" s="2"/>
      <c r="AF11" s="2"/>
      <c r="AG11" s="2"/>
      <c r="AH11" s="2"/>
      <c r="AI11" s="2"/>
    </row>
    <row r="13" spans="1:35">
      <c r="A13" s="9" t="s">
        <v>24</v>
      </c>
      <c r="B13" s="7">
        <v>2000000</v>
      </c>
      <c r="C13" s="23">
        <f>B13*(1+'Biến số dự kiến'!C14)</f>
        <v>2400000</v>
      </c>
      <c r="D13" s="23">
        <f>C13*(1+'Biến số dự kiến'!D14)</f>
        <v>3120000</v>
      </c>
      <c r="E13" s="23">
        <f>D13*(1+'Biến số dự kiến'!E14)</f>
        <v>4368000</v>
      </c>
      <c r="F13" s="23">
        <f>E13*(1+'Biến số dự kiến'!F14)</f>
        <v>6552000</v>
      </c>
      <c r="G13" s="23">
        <f>F13*(1+'Biến số dự kiến'!G14)</f>
        <v>10483200</v>
      </c>
      <c r="H13" s="23">
        <f>G13*(1+'Biến số dự kiến'!H14)</f>
        <v>15724800</v>
      </c>
      <c r="I13" s="23">
        <f>H13*(1+'Biến số dự kiến'!I14)</f>
        <v>22014720</v>
      </c>
      <c r="J13" s="23">
        <f>I13*(1+'Biến số dự kiến'!J14)</f>
        <v>28619136</v>
      </c>
      <c r="K13" s="23">
        <f>J13*(1+'Biến số dự kiến'!K14)</f>
        <v>34342963.199999996</v>
      </c>
      <c r="L13" s="23">
        <f>K13*(1+'Biến số dự kiến'!L14)</f>
        <v>37777259.519999996</v>
      </c>
    </row>
    <row r="14" spans="1:35">
      <c r="A14" s="11"/>
      <c r="B14" s="10"/>
      <c r="C14" s="10"/>
      <c r="D14" s="10"/>
      <c r="E14" s="10"/>
      <c r="F14" s="10"/>
      <c r="G14" s="10"/>
      <c r="H14" s="10"/>
      <c r="I14" s="10"/>
      <c r="J14" s="10"/>
      <c r="K14" s="10"/>
      <c r="L14" s="10"/>
    </row>
    <row r="15" spans="1:35">
      <c r="A15" t="s">
        <v>25</v>
      </c>
      <c r="B15" s="3">
        <f>B13-B16</f>
        <v>1200000</v>
      </c>
      <c r="C15" s="24">
        <f>ROUND((C13*(1-'Biến số dự kiến'!C15)),0)</f>
        <v>1200000</v>
      </c>
      <c r="D15" s="24">
        <f>ROUND((D13*(1-'Biến số dự kiến'!D15)),0)</f>
        <v>1528800</v>
      </c>
      <c r="E15" s="24">
        <f>ROUND((E13*(1-'Biến số dự kiến'!E15)),0)</f>
        <v>2096640</v>
      </c>
      <c r="F15" s="24">
        <f>ROUND((F13*(1-'Biến số dự kiến'!F15)),0)</f>
        <v>3079440</v>
      </c>
      <c r="G15" s="24">
        <f>ROUND((G13*(1-'Biến số dự kiến'!G15)),0)</f>
        <v>4822272</v>
      </c>
      <c r="H15" s="24">
        <f>ROUND((H13*(1-'Biến số dự kiến'!H15)),0)</f>
        <v>7076160</v>
      </c>
      <c r="I15" s="24">
        <f>ROUND((I13*(1-'Biến số dự kiến'!I15)),0)</f>
        <v>9686477</v>
      </c>
      <c r="J15" s="24">
        <f>ROUND((J13*(1-'Biến số dự kiến'!J15)),0)</f>
        <v>12306228</v>
      </c>
      <c r="K15" s="24">
        <f>ROUND((K13*(1-'Biến số dự kiến'!K15)),0)</f>
        <v>14424045</v>
      </c>
      <c r="L15" s="24">
        <f>ROUND((L13*(1-'Biến số dự kiến'!L15)),0)</f>
        <v>15488676</v>
      </c>
    </row>
    <row r="16" spans="1:35">
      <c r="A16" s="2" t="s">
        <v>26</v>
      </c>
      <c r="B16" s="4">
        <v>800000</v>
      </c>
      <c r="C16" s="25">
        <f t="shared" ref="C16:L16" si="1">C13-C15</f>
        <v>1200000</v>
      </c>
      <c r="D16" s="25">
        <f t="shared" si="1"/>
        <v>1591200</v>
      </c>
      <c r="E16" s="25">
        <f t="shared" si="1"/>
        <v>2271360</v>
      </c>
      <c r="F16" s="25">
        <f t="shared" si="1"/>
        <v>3472560</v>
      </c>
      <c r="G16" s="25">
        <f t="shared" si="1"/>
        <v>5660928</v>
      </c>
      <c r="H16" s="25">
        <f t="shared" si="1"/>
        <v>8648640</v>
      </c>
      <c r="I16" s="25">
        <f t="shared" si="1"/>
        <v>12328243</v>
      </c>
      <c r="J16" s="25">
        <f t="shared" si="1"/>
        <v>16312908</v>
      </c>
      <c r="K16" s="25">
        <f t="shared" si="1"/>
        <v>19918918.199999996</v>
      </c>
      <c r="L16" s="25">
        <f t="shared" si="1"/>
        <v>22288583.519999996</v>
      </c>
    </row>
    <row r="18" spans="1:23">
      <c r="A18" s="1" t="s">
        <v>27</v>
      </c>
      <c r="B18" s="3">
        <v>1200000</v>
      </c>
      <c r="C18" s="24">
        <f>ROUND((C13*'Biến số dự kiến'!C16),0)</f>
        <v>1200000</v>
      </c>
      <c r="D18" s="24">
        <f>ROUND((D13*'Biến số dự kiến'!D16),0)</f>
        <v>1248000</v>
      </c>
      <c r="E18" s="24">
        <f>ROUND((E13*'Biến số dự kiến'!E16),0)</f>
        <v>1310400</v>
      </c>
      <c r="F18" s="24">
        <f>ROUND((F13*'Biến số dự kiến'!F16),0)</f>
        <v>1900080</v>
      </c>
      <c r="G18" s="24">
        <f>ROUND((G13*'Biến số dự kiến'!G16),0)</f>
        <v>2935296</v>
      </c>
      <c r="H18" s="24">
        <f>ROUND((H13*'Biến số dự kiến'!H16),0)</f>
        <v>4245696</v>
      </c>
      <c r="I18" s="24">
        <f>ROUND((I13*'Biến số dự kiến'!I16),0)</f>
        <v>5723827</v>
      </c>
      <c r="J18" s="24">
        <f>ROUND((J13*'Biến số dự kiến'!J16),0)</f>
        <v>7154784</v>
      </c>
      <c r="K18" s="24">
        <f>ROUND((K13*'Biến số dự kiến'!K16),0)</f>
        <v>8242311</v>
      </c>
      <c r="L18" s="24">
        <f>ROUND((L13*'Biến số dự kiến'!L16),0)</f>
        <v>8688770</v>
      </c>
    </row>
    <row r="19" spans="1:23">
      <c r="A19" s="2" t="s">
        <v>28</v>
      </c>
      <c r="B19" s="4">
        <f t="shared" ref="B19:L19" si="2">B16-B18</f>
        <v>-400000</v>
      </c>
      <c r="C19" s="25">
        <f t="shared" si="2"/>
        <v>0</v>
      </c>
      <c r="D19" s="25">
        <f t="shared" si="2"/>
        <v>343200</v>
      </c>
      <c r="E19" s="25">
        <f t="shared" si="2"/>
        <v>960960</v>
      </c>
      <c r="F19" s="25">
        <f t="shared" si="2"/>
        <v>1572480</v>
      </c>
      <c r="G19" s="25">
        <f t="shared" si="2"/>
        <v>2725632</v>
      </c>
      <c r="H19" s="25">
        <f t="shared" si="2"/>
        <v>4402944</v>
      </c>
      <c r="I19" s="25">
        <f t="shared" si="2"/>
        <v>6604416</v>
      </c>
      <c r="J19" s="25">
        <f t="shared" si="2"/>
        <v>9158124</v>
      </c>
      <c r="K19" s="25">
        <f t="shared" si="2"/>
        <v>11676607.199999996</v>
      </c>
      <c r="L19" s="25">
        <f t="shared" si="2"/>
        <v>13599813.519999996</v>
      </c>
    </row>
    <row r="20" spans="1:23">
      <c r="B20" s="10"/>
      <c r="C20" s="10"/>
      <c r="D20" s="10"/>
      <c r="E20" s="10"/>
      <c r="F20" s="10"/>
      <c r="G20" s="10"/>
      <c r="H20" s="10"/>
      <c r="I20" s="10"/>
      <c r="J20" s="10"/>
      <c r="K20" s="10"/>
      <c r="L20" s="10"/>
    </row>
    <row r="21" spans="1:23">
      <c r="A21" t="s">
        <v>29</v>
      </c>
      <c r="B21" s="3">
        <v>200000</v>
      </c>
      <c r="C21" s="24">
        <f>ROUND((C13*'Biến số dự kiến'!C17),0)</f>
        <v>240000</v>
      </c>
      <c r="D21" s="24">
        <f>ROUND((D13*'Biến số dự kiến'!D17),0)</f>
        <v>312000</v>
      </c>
      <c r="E21" s="24">
        <f>ROUND((E13*'Biến số dự kiến'!E17),0)</f>
        <v>436800</v>
      </c>
      <c r="F21" s="24">
        <f>ROUND((F13*'Biến số dự kiến'!F17),0)</f>
        <v>655200</v>
      </c>
      <c r="G21" s="24">
        <f>ROUND((G13*'Biến số dự kiến'!G17),0)</f>
        <v>1048320</v>
      </c>
      <c r="H21" s="24">
        <f>ROUND((H13*'Biến số dự kiến'!H17),0)</f>
        <v>1572480</v>
      </c>
      <c r="I21" s="24">
        <f>ROUND((I13*'Biến số dự kiến'!I17),0)</f>
        <v>2201472</v>
      </c>
      <c r="J21" s="24">
        <f>ROUND((J13*'Biến số dự kiến'!J17),0)</f>
        <v>2861914</v>
      </c>
      <c r="K21" s="24">
        <f>ROUND((K13*'Biến số dự kiến'!K17),0)</f>
        <v>3434296</v>
      </c>
      <c r="L21" s="24">
        <f>ROUND((L13*'Biến số dự kiến'!L17),0)</f>
        <v>3777726</v>
      </c>
    </row>
    <row r="22" spans="1:23">
      <c r="A22" s="15" t="s">
        <v>30</v>
      </c>
      <c r="B22" s="8">
        <f t="shared" ref="B22:L22" si="3">B19-B21</f>
        <v>-600000</v>
      </c>
      <c r="C22" s="25">
        <f t="shared" si="3"/>
        <v>-240000</v>
      </c>
      <c r="D22" s="25">
        <f t="shared" si="3"/>
        <v>31200</v>
      </c>
      <c r="E22" s="25">
        <f t="shared" si="3"/>
        <v>524160</v>
      </c>
      <c r="F22" s="25">
        <f t="shared" si="3"/>
        <v>917280</v>
      </c>
      <c r="G22" s="25">
        <f t="shared" si="3"/>
        <v>1677312</v>
      </c>
      <c r="H22" s="25">
        <f t="shared" si="3"/>
        <v>2830464</v>
      </c>
      <c r="I22" s="25">
        <f t="shared" si="3"/>
        <v>4402944</v>
      </c>
      <c r="J22" s="25">
        <f t="shared" si="3"/>
        <v>6296210</v>
      </c>
      <c r="K22" s="25">
        <f t="shared" si="3"/>
        <v>8242311.1999999955</v>
      </c>
      <c r="L22" s="25">
        <f t="shared" si="3"/>
        <v>9822087.5199999958</v>
      </c>
    </row>
    <row r="23" spans="1:23">
      <c r="A23" s="21" t="s">
        <v>0</v>
      </c>
      <c r="B23" s="19">
        <v>0</v>
      </c>
      <c r="C23" s="26">
        <f>IF(B23+B22&lt;0,B23+B22,0)</f>
        <v>-600000</v>
      </c>
      <c r="D23" s="26">
        <f t="shared" ref="D23:L23" si="4">IF(C23+C22&lt;0,C23+C22,0)</f>
        <v>-840000</v>
      </c>
      <c r="E23" s="26">
        <f t="shared" si="4"/>
        <v>-808800</v>
      </c>
      <c r="F23" s="26">
        <f t="shared" si="4"/>
        <v>-284640</v>
      </c>
      <c r="G23" s="26">
        <f t="shared" si="4"/>
        <v>0</v>
      </c>
      <c r="H23" s="26">
        <f t="shared" si="4"/>
        <v>0</v>
      </c>
      <c r="I23" s="26">
        <f t="shared" si="4"/>
        <v>0</v>
      </c>
      <c r="J23" s="26">
        <f t="shared" si="4"/>
        <v>0</v>
      </c>
      <c r="K23" s="26">
        <f t="shared" si="4"/>
        <v>0</v>
      </c>
      <c r="L23" s="26">
        <f t="shared" si="4"/>
        <v>0</v>
      </c>
      <c r="O23" s="20"/>
      <c r="P23" s="20"/>
      <c r="Q23" s="20"/>
      <c r="R23" s="20"/>
      <c r="S23" s="20"/>
      <c r="T23" s="20"/>
      <c r="U23" s="20"/>
      <c r="V23" s="20"/>
      <c r="W23" s="20"/>
    </row>
    <row r="24" spans="1:23">
      <c r="A24" s="21" t="s">
        <v>31</v>
      </c>
      <c r="B24" s="19">
        <f>IF(SUM(B22:B23)&lt;0,0,SUM(B22:B23))</f>
        <v>0</v>
      </c>
      <c r="C24" s="26">
        <f t="shared" ref="C24:L24" si="5">IF(SUM(C22:C23)&lt;0,0,SUM(C22:C23))</f>
        <v>0</v>
      </c>
      <c r="D24" s="26">
        <f t="shared" si="5"/>
        <v>0</v>
      </c>
      <c r="E24" s="26">
        <f t="shared" si="5"/>
        <v>0</v>
      </c>
      <c r="F24" s="26">
        <f t="shared" si="5"/>
        <v>632640</v>
      </c>
      <c r="G24" s="26">
        <f t="shared" si="5"/>
        <v>1677312</v>
      </c>
      <c r="H24" s="26">
        <f t="shared" si="5"/>
        <v>2830464</v>
      </c>
      <c r="I24" s="26">
        <f t="shared" si="5"/>
        <v>4402944</v>
      </c>
      <c r="J24" s="26">
        <f t="shared" si="5"/>
        <v>6296210</v>
      </c>
      <c r="K24" s="26">
        <f t="shared" si="5"/>
        <v>8242311.1999999955</v>
      </c>
      <c r="L24" s="26">
        <f t="shared" si="5"/>
        <v>9822087.5199999958</v>
      </c>
      <c r="O24" s="20"/>
      <c r="P24" s="20"/>
      <c r="Q24" s="20"/>
      <c r="R24" s="20"/>
      <c r="S24" s="20"/>
      <c r="T24" s="20"/>
      <c r="U24" s="20"/>
      <c r="V24" s="20"/>
      <c r="W24" s="20"/>
    </row>
    <row r="25" spans="1:23">
      <c r="A25" s="21"/>
      <c r="B25" s="19"/>
      <c r="C25" s="26"/>
      <c r="D25" s="26"/>
      <c r="E25" s="26"/>
      <c r="F25" s="26"/>
      <c r="G25" s="26"/>
      <c r="H25" s="26"/>
      <c r="I25" s="26"/>
      <c r="J25" s="26"/>
      <c r="K25" s="26"/>
      <c r="L25" s="26"/>
      <c r="M25" s="20"/>
      <c r="N25" s="20"/>
      <c r="O25" s="20"/>
      <c r="P25" s="20"/>
      <c r="Q25" s="20"/>
      <c r="R25" s="20"/>
      <c r="S25" s="20"/>
      <c r="T25" s="20"/>
      <c r="U25" s="20"/>
      <c r="V25" s="20"/>
      <c r="W25" s="20"/>
    </row>
    <row r="26" spans="1:23">
      <c r="A26" t="s">
        <v>32</v>
      </c>
      <c r="B26" s="3">
        <f>B24*'Biến số dự kiến'!$B$21</f>
        <v>0</v>
      </c>
      <c r="C26" s="24">
        <f>C24*'Biến số dự kiến'!$B$21</f>
        <v>0</v>
      </c>
      <c r="D26" s="24">
        <f>D24*'Biến số dự kiến'!$B$21</f>
        <v>0</v>
      </c>
      <c r="E26" s="24">
        <f>E24*'Biến số dự kiến'!$B$21</f>
        <v>0</v>
      </c>
      <c r="F26" s="24">
        <f>F24*'Biến số dự kiến'!$B$21</f>
        <v>253056</v>
      </c>
      <c r="G26" s="24">
        <f>G24*'Biến số dự kiến'!$B$21</f>
        <v>670924.80000000005</v>
      </c>
      <c r="H26" s="24">
        <f>H24*'Biến số dự kiến'!$B$21</f>
        <v>1132185.6000000001</v>
      </c>
      <c r="I26" s="24">
        <f>I24*'Biến số dự kiến'!$B$21</f>
        <v>1761177.6000000001</v>
      </c>
      <c r="J26" s="24">
        <f>J24*'Biến số dự kiến'!$B$21</f>
        <v>2518484</v>
      </c>
      <c r="K26" s="24">
        <f>K24*'Biến số dự kiến'!$B$21</f>
        <v>3296924.4799999986</v>
      </c>
      <c r="L26" s="24">
        <f>L24*'Biến số dự kiến'!$B$21</f>
        <v>3928835.0079999985</v>
      </c>
    </row>
    <row r="27" spans="1:23">
      <c r="A27" s="2" t="s">
        <v>33</v>
      </c>
      <c r="B27" s="4">
        <f t="shared" ref="B27:L27" si="6">B22-B26</f>
        <v>-600000</v>
      </c>
      <c r="C27" s="25">
        <f t="shared" si="6"/>
        <v>-240000</v>
      </c>
      <c r="D27" s="25">
        <f t="shared" si="6"/>
        <v>31200</v>
      </c>
      <c r="E27" s="25">
        <f t="shared" si="6"/>
        <v>524160</v>
      </c>
      <c r="F27" s="25">
        <f t="shared" si="6"/>
        <v>664224</v>
      </c>
      <c r="G27" s="25">
        <f t="shared" si="6"/>
        <v>1006387.2</v>
      </c>
      <c r="H27" s="25">
        <f t="shared" si="6"/>
        <v>1698278.3999999999</v>
      </c>
      <c r="I27" s="25">
        <f t="shared" si="6"/>
        <v>2641766.3999999999</v>
      </c>
      <c r="J27" s="25">
        <f t="shared" si="6"/>
        <v>3777726</v>
      </c>
      <c r="K27" s="25">
        <f t="shared" si="6"/>
        <v>4945386.7199999969</v>
      </c>
      <c r="L27" s="25">
        <f t="shared" si="6"/>
        <v>5893252.5119999973</v>
      </c>
    </row>
    <row r="29" spans="1:23">
      <c r="A29" t="s">
        <v>35</v>
      </c>
      <c r="B29" s="5">
        <f t="shared" ref="B29:L29" si="7">B21</f>
        <v>200000</v>
      </c>
      <c r="C29" s="24">
        <f t="shared" si="7"/>
        <v>240000</v>
      </c>
      <c r="D29" s="24">
        <f t="shared" si="7"/>
        <v>312000</v>
      </c>
      <c r="E29" s="24">
        <f t="shared" si="7"/>
        <v>436800</v>
      </c>
      <c r="F29" s="24">
        <f t="shared" si="7"/>
        <v>655200</v>
      </c>
      <c r="G29" s="24">
        <f t="shared" si="7"/>
        <v>1048320</v>
      </c>
      <c r="H29" s="24">
        <f t="shared" si="7"/>
        <v>1572480</v>
      </c>
      <c r="I29" s="24">
        <f t="shared" si="7"/>
        <v>2201472</v>
      </c>
      <c r="J29" s="24">
        <f t="shared" si="7"/>
        <v>2861914</v>
      </c>
      <c r="K29" s="24">
        <f t="shared" si="7"/>
        <v>3434296</v>
      </c>
      <c r="L29" s="24">
        <f t="shared" si="7"/>
        <v>3777726</v>
      </c>
    </row>
    <row r="30" spans="1:23">
      <c r="A30" s="1" t="s">
        <v>34</v>
      </c>
      <c r="B30" s="5">
        <v>-1000000</v>
      </c>
      <c r="C30" s="24">
        <f>B30*(1+'Biến số dự kiến'!C18)</f>
        <v>-1400000</v>
      </c>
      <c r="D30" s="24">
        <f>C30*(1+'Biến số dự kiến'!D18)</f>
        <v>-1890000.0000000002</v>
      </c>
      <c r="E30" s="24">
        <f>D30*(1+'Biến số dự kiến'!E18)</f>
        <v>-2457000.0000000005</v>
      </c>
      <c r="F30" s="24">
        <f>E30*(1+'Biến số dự kiến'!F18)</f>
        <v>-3071250.0000000005</v>
      </c>
      <c r="G30" s="24">
        <f>F30*(1+'Biến số dự kiến'!G18)</f>
        <v>-3685500.0000000005</v>
      </c>
      <c r="H30" s="24">
        <f>G30*(1+'Biến số dự kiến'!H18)</f>
        <v>-3316950.0000000005</v>
      </c>
      <c r="I30" s="24">
        <f>H30*(1+'Biến số dự kiến'!I18)</f>
        <v>-2819407.5000000005</v>
      </c>
      <c r="J30" s="24">
        <f>I30*(1+'Biến số dự kiến'!J18)</f>
        <v>-2255526.0000000005</v>
      </c>
      <c r="K30" s="24">
        <f>J30*(1+'Biến số dự kiến'!K18)</f>
        <v>-1691644.5000000005</v>
      </c>
      <c r="L30" s="24">
        <f>K30*(1+'Biến số dự kiến'!L18)</f>
        <v>-1184151.1500000001</v>
      </c>
    </row>
    <row r="31" spans="1:23">
      <c r="A31" s="1" t="s">
        <v>36</v>
      </c>
      <c r="B31" s="3"/>
      <c r="C31" s="24">
        <f>(C13-B13)*'Biến số dự kiến'!C19</f>
        <v>76000</v>
      </c>
      <c r="D31" s="24">
        <f>(D13-C13)*'Biến số dự kiến'!D19</f>
        <v>129600</v>
      </c>
      <c r="E31" s="24">
        <f>(E13-D13)*'Biến số dự kiến'!E19</f>
        <v>212160.00000000003</v>
      </c>
      <c r="F31" s="24">
        <f>(F13-E13)*'Biến số dự kiến'!F19</f>
        <v>349440</v>
      </c>
      <c r="G31" s="24">
        <f>(G13-F13)*'Biến số dự kiến'!G19</f>
        <v>589680</v>
      </c>
      <c r="H31" s="24">
        <f>(H13-G13)*'Biến số dự kiến'!H19</f>
        <v>733824.00000000012</v>
      </c>
      <c r="I31" s="24">
        <f>(I13-H13)*'Biến số dự kiến'!I19</f>
        <v>817689.59999999998</v>
      </c>
      <c r="J31" s="24">
        <f>(J13-I13)*'Biến số dự kiến'!J19</f>
        <v>792529.91999999993</v>
      </c>
      <c r="K31" s="24">
        <f>(K13-J13)*'Biến số dự kiến'!K19</f>
        <v>629620.9919999995</v>
      </c>
      <c r="L31" s="24">
        <f>(L13-K13)*'Biến số dự kiến'!L19</f>
        <v>343429.63200000004</v>
      </c>
    </row>
    <row r="32" spans="1:23">
      <c r="A32" s="2" t="s">
        <v>37</v>
      </c>
      <c r="B32" s="7">
        <f t="shared" ref="B32:K32" si="8">SUM(B27:B31)</f>
        <v>-1400000</v>
      </c>
      <c r="C32" s="23">
        <f t="shared" si="8"/>
        <v>-1324000</v>
      </c>
      <c r="D32" s="23">
        <f t="shared" si="8"/>
        <v>-1417200.0000000002</v>
      </c>
      <c r="E32" s="23">
        <f t="shared" si="8"/>
        <v>-1283880.0000000005</v>
      </c>
      <c r="F32" s="23">
        <f t="shared" si="8"/>
        <v>-1402386.0000000005</v>
      </c>
      <c r="G32" s="23">
        <f t="shared" si="8"/>
        <v>-1041112.8000000005</v>
      </c>
      <c r="H32" s="23">
        <f t="shared" si="8"/>
        <v>687632.39999999956</v>
      </c>
      <c r="I32" s="23">
        <f t="shared" si="8"/>
        <v>2841520.5</v>
      </c>
      <c r="J32" s="23">
        <f t="shared" si="8"/>
        <v>5176643.92</v>
      </c>
      <c r="K32" s="23">
        <f t="shared" si="8"/>
        <v>7317659.2119999966</v>
      </c>
      <c r="L32" s="23">
        <f>ROUND((SUM(L27:L31)),0)</f>
        <v>8830257</v>
      </c>
      <c r="M32" s="7"/>
    </row>
    <row r="33" spans="1:12">
      <c r="B33" s="6"/>
      <c r="C33" s="6"/>
      <c r="D33" s="6"/>
      <c r="E33" s="6"/>
      <c r="F33" s="6"/>
      <c r="G33" s="6"/>
      <c r="H33" s="6"/>
      <c r="I33" s="6"/>
      <c r="J33" s="6"/>
      <c r="K33" s="6"/>
      <c r="L33" s="6"/>
    </row>
    <row r="34" spans="1:12">
      <c r="A34" s="9" t="s">
        <v>38</v>
      </c>
      <c r="B34" s="6"/>
      <c r="C34" s="6"/>
      <c r="D34" s="6"/>
      <c r="E34" s="6"/>
      <c r="F34" s="6"/>
      <c r="G34" s="6"/>
      <c r="H34" s="6"/>
      <c r="I34" s="6"/>
      <c r="J34" s="6"/>
      <c r="K34" s="6"/>
      <c r="L34" s="23">
        <f>ROUND(((L32*(1+'Biến số dự kiến'!B22))/('Biến số dự kiến'!B23-'Biến số dự kiến'!B22)),0)</f>
        <v>61811799</v>
      </c>
    </row>
    <row r="36" spans="1:12">
      <c r="A36" s="1" t="s">
        <v>39</v>
      </c>
      <c r="C36" s="24">
        <f>ROUND((C32/((1+'Biến số dự kiến'!$B$23)^(C11-2001))),0)</f>
        <v>-1103333</v>
      </c>
      <c r="D36" s="24">
        <f>ROUND((D32/((1+'Biến số dự kiến'!$B$23)^(D11-2001))),0)</f>
        <v>-984167</v>
      </c>
      <c r="E36" s="24">
        <f>ROUND((E32/((1+'Biến số dự kiến'!$B$23)^(E11-2001))),0)</f>
        <v>-742986</v>
      </c>
      <c r="F36" s="24">
        <f>ROUND((F32/((1+'Biến số dự kiến'!$B$23)^(F11-2001))),0)</f>
        <v>-676305</v>
      </c>
      <c r="G36" s="24">
        <f>ROUND((G32/((1+'Biến số dự kiến'!$B$23)^(G11-2001))),0)</f>
        <v>-418400</v>
      </c>
      <c r="H36" s="24">
        <f>ROUND((H32/((1+'Biến số dự kiến'!$B$23)^(H11-2001))),0)</f>
        <v>230287</v>
      </c>
      <c r="I36" s="24">
        <f>ROUND((I32/((1+'Biến số dự kiến'!$B$23)^(I11-2001))),0)</f>
        <v>793016</v>
      </c>
      <c r="J36" s="24">
        <f>ROUND((J32/((1+'Biến số dự kiến'!$B$23)^(J11-2001))),0)</f>
        <v>1203922</v>
      </c>
      <c r="K36" s="24">
        <f>ROUND((K32/((1+'Biến số dự kiến'!$B$23)^(K11-2001))),0)</f>
        <v>1418211</v>
      </c>
      <c r="L36" s="24">
        <f>ROUND(((L32+L34)/((1+'Biến số dự kiến'!$B$23)^(L11-2001))),0)</f>
        <v>11409086</v>
      </c>
    </row>
    <row r="37" spans="1:12">
      <c r="A37" s="16"/>
    </row>
    <row r="38" spans="1:12">
      <c r="A38" s="9" t="s">
        <v>40</v>
      </c>
      <c r="B38" s="23">
        <f>SUM(C36:L36)</f>
        <v>11129331</v>
      </c>
    </row>
    <row r="39" spans="1:12">
      <c r="A39" s="17" t="s">
        <v>41</v>
      </c>
      <c r="B39" s="24">
        <v>500000</v>
      </c>
      <c r="C39" s="22" t="s">
        <v>42</v>
      </c>
    </row>
    <row r="40" spans="1:12">
      <c r="A40" s="18"/>
      <c r="C40" s="7"/>
    </row>
    <row r="41" spans="1:12">
      <c r="A41" s="9" t="s">
        <v>43</v>
      </c>
      <c r="B41" s="23">
        <f>B38+SUM(B39:B39)</f>
        <v>11629331</v>
      </c>
      <c r="C41" s="7"/>
    </row>
    <row r="42" spans="1:12">
      <c r="B42" s="12"/>
      <c r="C42" s="7"/>
    </row>
  </sheetData>
  <mergeCells count="4">
    <mergeCell ref="C10:L10"/>
    <mergeCell ref="A8:L8"/>
    <mergeCell ref="A6:L6"/>
    <mergeCell ref="B9:L9"/>
  </mergeCells>
  <phoneticPr fontId="0" type="noConversion"/>
  <pageMargins left="0.37" right="0.35" top="1" bottom="1" header="0.5" footer="0.5"/>
  <pageSetup scale="7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Biến số dự kiến</vt:lpstr>
      <vt:lpstr>DCF</vt:lpstr>
    </vt:vector>
  </TitlesOfParts>
  <Manager>Yosif Limited</Manager>
  <Company>Yosif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Yosif Limited;Joseph Andrew</dc:creator>
  <cp:lastModifiedBy>Windows User</cp:lastModifiedBy>
  <cp:lastPrinted>2002-06-24T01:44:25Z</cp:lastPrinted>
  <dcterms:created xsi:type="dcterms:W3CDTF">2001-07-06T03:38:25Z</dcterms:created>
  <dcterms:modified xsi:type="dcterms:W3CDTF">2018-03-09T04:49:11Z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-2147302975</vt:i4>
  </property>
  <property fmtid="{D5CDD505-2E9C-101B-9397-08002B2CF9AE}" pid="3" name="_EmailSubject">
    <vt:lpwstr>G/A 3e CW</vt:lpwstr>
  </property>
  <property fmtid="{D5CDD505-2E9C-101B-9397-08002B2CF9AE}" pid="4" name="_AuthorEmail">
    <vt:lpwstr>Tim.Gallagher@business.colostate.edu</vt:lpwstr>
  </property>
  <property fmtid="{D5CDD505-2E9C-101B-9397-08002B2CF9AE}" pid="5" name="_AuthorEmailDisplayName">
    <vt:lpwstr>Gallagher,Tim</vt:lpwstr>
  </property>
  <property fmtid="{D5CDD505-2E9C-101B-9397-08002B2CF9AE}" pid="6" name="_ReviewingToolsShownOnce">
    <vt:lpwstr/>
  </property>
</Properties>
</file>